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activeTab="0"/>
  </bookViews>
  <sheets>
    <sheet name="HBC Analysis with GFF-GFS &amp; HH" sheetId="1" r:id="rId1"/>
    <sheet name="HBC Methodology" sheetId="2" r:id="rId2"/>
    <sheet name="Hold Harmless Methodology" sheetId="3" r:id="rId3"/>
  </sheets>
  <definedNames>
    <definedName name="_xlnm.Print_Area" localSheetId="0">'HBC Analysis with GFF-GFS &amp; HH'!$A$1:$AB$29</definedName>
  </definedNames>
  <calcPr fullCalcOnLoad="1"/>
</workbook>
</file>

<file path=xl/sharedStrings.xml><?xml version="1.0" encoding="utf-8"?>
<sst xmlns="http://schemas.openxmlformats.org/spreadsheetml/2006/main" count="103" uniqueCount="66">
  <si>
    <t>Billed with PO Modifier</t>
  </si>
  <si>
    <t>Yes</t>
  </si>
  <si>
    <t>No</t>
  </si>
  <si>
    <t>Hospital Based Clinic Payment Reduction Factor</t>
  </si>
  <si>
    <t>FFS</t>
  </si>
  <si>
    <t>MC</t>
  </si>
  <si>
    <t>State</t>
  </si>
  <si>
    <t>Federal</t>
  </si>
  <si>
    <t>A</t>
  </si>
  <si>
    <t>B</t>
  </si>
  <si>
    <t>Percent</t>
  </si>
  <si>
    <t>Savings</t>
  </si>
  <si>
    <t>Federal Share</t>
  </si>
  <si>
    <t>State Share</t>
  </si>
  <si>
    <t>Total</t>
  </si>
  <si>
    <t>D</t>
  </si>
  <si>
    <t>F</t>
  </si>
  <si>
    <t>Total Payment</t>
  </si>
  <si>
    <t>Repriced  Payment</t>
  </si>
  <si>
    <t>Fund Split</t>
  </si>
  <si>
    <t>Type</t>
  </si>
  <si>
    <t>L</t>
  </si>
  <si>
    <t>M</t>
  </si>
  <si>
    <t>O</t>
  </si>
  <si>
    <t>Q</t>
  </si>
  <si>
    <t>Combined Analysis</t>
  </si>
  <si>
    <t>U</t>
  </si>
  <si>
    <t>New Total Payment</t>
  </si>
  <si>
    <t>DD</t>
  </si>
  <si>
    <t>FF</t>
  </si>
  <si>
    <t>i.</t>
  </si>
  <si>
    <t>ii.</t>
  </si>
  <si>
    <t>Managed Care Analysis - SFY 2016 Encounters - MCO Paid Amount</t>
  </si>
  <si>
    <t>R=(P*Q)</t>
  </si>
  <si>
    <t>Total Payment (No PO Modifier Billed)</t>
  </si>
  <si>
    <t>iii.</t>
  </si>
  <si>
    <t>FFS Analysis - SFY 2016 claims</t>
  </si>
  <si>
    <t>OPPS Payment (excludes CAH)</t>
  </si>
  <si>
    <t>C= A*B</t>
  </si>
  <si>
    <t>K</t>
  </si>
  <si>
    <t>V</t>
  </si>
  <si>
    <t>BB</t>
  </si>
  <si>
    <t>E(D*Ci.)</t>
  </si>
  <si>
    <t>AA=(A+M)</t>
  </si>
  <si>
    <t>CC=(C+O)</t>
  </si>
  <si>
    <t>EE=(E+Q)</t>
  </si>
  <si>
    <t>GG=(H+S)</t>
  </si>
  <si>
    <t>HH=(I+T)</t>
  </si>
  <si>
    <t>II=(J+U)</t>
  </si>
  <si>
    <t>JJ=(K+V)</t>
  </si>
  <si>
    <t>KK=(L+W)</t>
  </si>
  <si>
    <t xml:space="preserve">Additional Hold Harmless (State Funds) </t>
  </si>
  <si>
    <t>Net Savings - Minus Hold  Harmless</t>
  </si>
  <si>
    <t>LL</t>
  </si>
  <si>
    <t>MM = (KK-LL)</t>
  </si>
  <si>
    <t>G= (F*G)</t>
  </si>
  <si>
    <t>H=(Aiii.-(G+Cii.)</t>
  </si>
  <si>
    <t>I=(Aiii.-H)</t>
  </si>
  <si>
    <t>J</t>
  </si>
  <si>
    <t>N=(L*M)</t>
  </si>
  <si>
    <t>P=(O*Li.)</t>
  </si>
  <si>
    <t>S=(Liii.-(R+Nii.))</t>
  </si>
  <si>
    <t>T=(Liii.-S)</t>
  </si>
  <si>
    <r>
      <rPr>
        <b/>
        <sz val="11"/>
        <color indexed="8"/>
        <rFont val="Calibri"/>
        <family val="2"/>
      </rPr>
      <t xml:space="preserve">Table: Combined Analysis
</t>
    </r>
    <r>
      <rPr>
        <sz val="11"/>
        <color theme="1"/>
        <rFont val="Calibri"/>
        <family val="2"/>
      </rPr>
      <t>• This table comprised the addition of values in the “FFS Analysis - SFY 2016 claims” and the “Managed Care Analysis - SFY 2016 Encounters - MCO Paid Amount” to reflect total potential savings for both Fee-For-Service and Managed Care outpatient services combined.
• The final columns are an estimated impact to the Certified Public Expenditure (CPE) hospitals hold harmless calculation.</t>
    </r>
    <r>
      <rPr>
        <b/>
        <sz val="11"/>
        <color indexed="8"/>
        <rFont val="Calibri"/>
        <family val="2"/>
      </rPr>
      <t xml:space="preserve">
</t>
    </r>
  </si>
  <si>
    <r>
      <rPr>
        <b/>
        <sz val="11"/>
        <color indexed="8"/>
        <rFont val="Calibri"/>
        <family val="2"/>
      </rPr>
      <t xml:space="preserve">Table: Managed Care Analysis - SFY 2016 Encounters - MCO Paid Amount
</t>
    </r>
    <r>
      <rPr>
        <sz val="11"/>
        <color theme="1"/>
        <rFont val="Calibri"/>
        <family val="2"/>
      </rPr>
      <t>• Reflects Encounters for OPPS claims in State Fiscal Year 2016. Amounts stated in model reflect actual submitted managed care plan payments.
• Those values were also repriced at 50% of their payment amounts.
• Percent – column O – The purpose of this is to provide a range to determine what amounts of services that were billed as outpatient services (but were not billed with a ‘PO’ modifier) to help make a determination of potential savings for those services. The range is provided because although these services weren’t billed with a ‘PO’ modifier, HCA suspects that the ‘PO’ modifier was under-utilized. Therefore we wanted to provide a range of those services (0 to 100 percent) that were not billed with a ‘PO’ modifier that could be repriced at 50%. The HCA is currently estimating 20% of those services that were not billed with a ‘PO’ modifier would fit the criteria of a Hospital Based Clinic for the purpose of this model. The repriced payment reflects the percentage of claims not billed with a ‘PO’ modifier that were re-priced, plus the repriced amount of services that were billed with a ‘PO’ modifier.
• The new total payment, column S, reflects the change between the current total payments of outpatient services minus the total of the repriced amounts and the repriced amount for the services that were already billed with a ‘PO’ modifier. The savings, column T, reflect the difference between the current unadjusted total payments for all services (billed with or without a ‘PO’ modifier) minus the new total payment. The savings were broken out by the Fee-For-Service federal and state share amounts.</t>
    </r>
    <r>
      <rPr>
        <b/>
        <sz val="11"/>
        <color indexed="8"/>
        <rFont val="Calibri"/>
        <family val="2"/>
      </rPr>
      <t xml:space="preserve">
</t>
    </r>
    <r>
      <rPr>
        <sz val="11"/>
        <color theme="1"/>
        <rFont val="Calibri"/>
        <family val="2"/>
      </rPr>
      <t xml:space="preserve">
</t>
    </r>
  </si>
  <si>
    <r>
      <rPr>
        <b/>
        <sz val="11"/>
        <color indexed="8"/>
        <rFont val="Calibri"/>
        <family val="2"/>
      </rPr>
      <t xml:space="preserve">Methodology
Table: FFS Analysis
</t>
    </r>
    <r>
      <rPr>
        <sz val="11"/>
        <color theme="1"/>
        <rFont val="Calibri"/>
        <family val="2"/>
      </rPr>
      <t xml:space="preserve">
• Reflects OPPS Claims paid in State Fiscal Year 2016 via Fee-For-Service.
• A 50% reduction factor was applied in column B to align with CMS proposing a 50% reduction for services in Calendar Year 2017 that are billed with a ‘PN’ modifier. 
• For this analysis, the ‘PO’ modifier was used as a proxy for the ‘PN’ modifier. Column C reflects the reduction in payments. Services that were not billed with a ‘PO’ modifier also had their payments reduced by 50% to illustrate the difference in the event all services would qualify for reduced payment.
• Percent – column D – shows a range of percentages from 0% to 100%. The purpose of this is to provide a range to determine what amounts of services that were billed as outpatient services (but were not billed with a ‘PO’ modifier) to help make a determination of potential savings for those services. The range is provided because although these services weren’t billed with a ‘PO’ modifier, HCA suspects that the ‘PO’ modifier was under-utilized. 
• In alignment with CMS, HCA had stated this requirement in the Outpatient Billing Guide as of April 1, 2015 for service dates on or after January 1, 2015.The Washington State Hospital Association (WSHA) has communicated to HCA that the hospitals were not aware of the PO modifier billing requirement that the HCA had required. Therefore HCA wanted to provide a range of those services (0 to 100 percent) that were not billed with a ‘PO’ modifier that could be repriced at 50%. HCA is currently estimating 20% of those services that were not billed with a ‘PO’ modifier would fit the criteria of a Hospital Based Clinic for the purpose of this model.
• The new total payment, column H, reflects the change between the current total payments of outpatient services minus the total of the repriced amounts and the repriced amount for the services that were already billed with a ‘PO’ modifier. The savings, column K, reflect the difference between the current unadjusted total payments for all services (billed with or without a ‘PO’ modifier) minus the new total payment. The savings were broken out by the Fee-For-Service federal and state share amounts.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</si>
</sst>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6">
    <font>
      <sz val="11"/>
      <color theme="1"/>
      <name val="Calibri"/>
      <family val="2"/>
    </font>
    <font>
      <sz val="11"/>
      <color indexed="8"/>
      <name val="Calibri"/>
      <family val="2"/>
    </font>
    <font>
      <b/>
      <sz val="11"/>
      <color indexed="8"/>
      <name val="Calibri"/>
      <family val="2"/>
    </font>
    <font>
      <sz val="10"/>
      <color indexed="8"/>
      <name val="Times New Roman"/>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bottom style="thin"/>
    </border>
    <border>
      <left/>
      <right style="medium"/>
      <top/>
      <bottom/>
    </border>
    <border>
      <left style="medium"/>
      <right style="thin"/>
      <top style="thin"/>
      <bottom style="thin"/>
    </border>
    <border>
      <left style="medium"/>
      <right/>
      <top/>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thin"/>
    </border>
    <border>
      <left style="medium"/>
      <right style="medium"/>
      <top style="thin"/>
      <bottom style="mediu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style="medium"/>
      <right/>
      <top/>
      <bottom style="thin"/>
    </border>
    <border>
      <left/>
      <right/>
      <top/>
      <bottom style="thin"/>
    </border>
    <border>
      <left/>
      <right style="medium"/>
      <top/>
      <bottom style="thin"/>
    </border>
    <border>
      <left style="medium"/>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6">
    <xf numFmtId="0" fontId="0" fillId="0" borderId="0" xfId="0" applyFont="1" applyAlignment="1">
      <alignment/>
    </xf>
    <xf numFmtId="164" fontId="0" fillId="0" borderId="0" xfId="0" applyNumberFormat="1" applyAlignment="1">
      <alignment/>
    </xf>
    <xf numFmtId="0" fontId="0" fillId="0" borderId="0" xfId="0" applyAlignment="1">
      <alignment wrapText="1"/>
    </xf>
    <xf numFmtId="164" fontId="0" fillId="0" borderId="10" xfId="0" applyNumberFormat="1" applyBorder="1" applyAlignment="1">
      <alignment/>
    </xf>
    <xf numFmtId="10" fontId="0" fillId="0" borderId="10" xfId="0" applyNumberFormat="1" applyBorder="1" applyAlignment="1">
      <alignment horizontal="center"/>
    </xf>
    <xf numFmtId="0" fontId="0" fillId="0" borderId="10" xfId="0" applyBorder="1" applyAlignment="1">
      <alignment horizontal="center"/>
    </xf>
    <xf numFmtId="9" fontId="0" fillId="0" borderId="10" xfId="0" applyNumberFormat="1" applyBorder="1" applyAlignment="1">
      <alignment horizontal="center"/>
    </xf>
    <xf numFmtId="164" fontId="0" fillId="0" borderId="0" xfId="0" applyNumberFormat="1" applyBorder="1" applyAlignment="1">
      <alignment/>
    </xf>
    <xf numFmtId="9" fontId="0" fillId="0" borderId="0" xfId="0" applyNumberFormat="1" applyBorder="1" applyAlignment="1">
      <alignment horizontal="center"/>
    </xf>
    <xf numFmtId="0" fontId="34" fillId="0" borderId="10" xfId="0" applyFont="1" applyBorder="1" applyAlignment="1">
      <alignment horizontal="center" vertical="center" wrapText="1"/>
    </xf>
    <xf numFmtId="0" fontId="0" fillId="33" borderId="0" xfId="0" applyFill="1" applyAlignment="1">
      <alignment/>
    </xf>
    <xf numFmtId="164" fontId="34" fillId="0" borderId="10" xfId="0" applyNumberFormat="1" applyFont="1" applyBorder="1" applyAlignment="1">
      <alignment/>
    </xf>
    <xf numFmtId="9" fontId="34" fillId="0" borderId="10" xfId="0" applyNumberFormat="1" applyFont="1" applyBorder="1" applyAlignment="1">
      <alignment horizontal="center"/>
    </xf>
    <xf numFmtId="9" fontId="0" fillId="0" borderId="10" xfId="58" applyFont="1" applyBorder="1" applyAlignment="1">
      <alignment horizontal="center"/>
    </xf>
    <xf numFmtId="9" fontId="34" fillId="0" borderId="10" xfId="58" applyFont="1" applyBorder="1" applyAlignment="1">
      <alignment horizontal="center"/>
    </xf>
    <xf numFmtId="0" fontId="0" fillId="0" borderId="0" xfId="0" applyBorder="1" applyAlignment="1">
      <alignment horizontal="center"/>
    </xf>
    <xf numFmtId="10" fontId="0" fillId="0" borderId="0" xfId="0" applyNumberFormat="1" applyBorder="1" applyAlignment="1">
      <alignment horizont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0" fillId="0" borderId="0" xfId="0" applyBorder="1" applyAlignment="1">
      <alignment/>
    </xf>
    <xf numFmtId="0" fontId="0" fillId="0" borderId="13" xfId="0" applyBorder="1" applyAlignment="1">
      <alignment/>
    </xf>
    <xf numFmtId="0" fontId="34" fillId="0" borderId="14" xfId="0" applyFont="1" applyBorder="1" applyAlignment="1">
      <alignment horizontal="center" vertical="center" wrapText="1"/>
    </xf>
    <xf numFmtId="0" fontId="0" fillId="0" borderId="14" xfId="0" applyBorder="1" applyAlignment="1">
      <alignment horizontal="center"/>
    </xf>
    <xf numFmtId="0" fontId="0" fillId="0" borderId="14" xfId="0" applyFill="1" applyBorder="1" applyAlignment="1">
      <alignment horizontal="center"/>
    </xf>
    <xf numFmtId="0" fontId="0" fillId="0" borderId="15" xfId="0" applyFill="1" applyBorder="1" applyAlignment="1">
      <alignment/>
    </xf>
    <xf numFmtId="0" fontId="34" fillId="0" borderId="16" xfId="0" applyFont="1" applyBorder="1" applyAlignment="1">
      <alignment horizontal="center" vertical="center" wrapText="1"/>
    </xf>
    <xf numFmtId="9" fontId="0" fillId="0" borderId="14" xfId="0" applyNumberFormat="1" applyBorder="1" applyAlignment="1">
      <alignment horizontal="center"/>
    </xf>
    <xf numFmtId="164" fontId="0" fillId="0" borderId="16" xfId="0" applyNumberFormat="1" applyBorder="1" applyAlignment="1">
      <alignment/>
    </xf>
    <xf numFmtId="9" fontId="0" fillId="0" borderId="17" xfId="0" applyNumberFormat="1" applyBorder="1" applyAlignment="1">
      <alignment horizontal="center"/>
    </xf>
    <xf numFmtId="164" fontId="0" fillId="0" borderId="18" xfId="0" applyNumberFormat="1" applyBorder="1" applyAlignment="1">
      <alignment/>
    </xf>
    <xf numFmtId="9" fontId="0" fillId="0" borderId="18" xfId="0" applyNumberFormat="1" applyBorder="1" applyAlignment="1">
      <alignment horizontal="center"/>
    </xf>
    <xf numFmtId="0" fontId="0" fillId="0" borderId="15" xfId="0" applyBorder="1" applyAlignment="1">
      <alignment/>
    </xf>
    <xf numFmtId="164" fontId="0" fillId="0" borderId="10" xfId="0" applyNumberFormat="1" applyFill="1" applyBorder="1" applyAlignment="1">
      <alignment/>
    </xf>
    <xf numFmtId="164" fontId="0" fillId="0" borderId="18" xfId="0" applyNumberFormat="1" applyFill="1" applyBorder="1" applyAlignment="1">
      <alignment/>
    </xf>
    <xf numFmtId="9" fontId="0" fillId="0" borderId="14" xfId="0" applyNumberFormat="1" applyFill="1" applyBorder="1" applyAlignment="1">
      <alignment horizontal="center"/>
    </xf>
    <xf numFmtId="9" fontId="0" fillId="0" borderId="10" xfId="0" applyNumberFormat="1" applyFill="1" applyBorder="1" applyAlignment="1">
      <alignment horizontal="center"/>
    </xf>
    <xf numFmtId="0" fontId="0" fillId="0" borderId="0" xfId="0" applyFill="1" applyAlignment="1">
      <alignment/>
    </xf>
    <xf numFmtId="164" fontId="0" fillId="0" borderId="10" xfId="0" applyNumberFormat="1" applyFont="1" applyBorder="1" applyAlignment="1">
      <alignment/>
    </xf>
    <xf numFmtId="164" fontId="0" fillId="0" borderId="16" xfId="0" applyNumberFormat="1" applyFont="1" applyBorder="1" applyAlignment="1">
      <alignment/>
    </xf>
    <xf numFmtId="164" fontId="0" fillId="0" borderId="10" xfId="0" applyNumberFormat="1" applyFont="1" applyFill="1" applyBorder="1" applyAlignment="1">
      <alignment/>
    </xf>
    <xf numFmtId="164" fontId="0" fillId="0" borderId="16" xfId="0" applyNumberFormat="1" applyFont="1" applyFill="1" applyBorder="1" applyAlignment="1">
      <alignment/>
    </xf>
    <xf numFmtId="164" fontId="0" fillId="0" borderId="18" xfId="0" applyNumberFormat="1" applyFont="1" applyBorder="1" applyAlignment="1">
      <alignment/>
    </xf>
    <xf numFmtId="164" fontId="0" fillId="0" borderId="19" xfId="0" applyNumberFormat="1" applyFont="1" applyBorder="1" applyAlignment="1">
      <alignment/>
    </xf>
    <xf numFmtId="0" fontId="34" fillId="9" borderId="14" xfId="0" applyFont="1" applyFill="1" applyBorder="1" applyAlignment="1">
      <alignment horizontal="center" vertical="center" wrapText="1"/>
    </xf>
    <xf numFmtId="0" fontId="34" fillId="9" borderId="10" xfId="0" applyFont="1" applyFill="1" applyBorder="1" applyAlignment="1">
      <alignment horizontal="center" vertical="center" wrapText="1"/>
    </xf>
    <xf numFmtId="0" fontId="34" fillId="9" borderId="14" xfId="0" applyFont="1" applyFill="1" applyBorder="1" applyAlignment="1">
      <alignment horizontal="center"/>
    </xf>
    <xf numFmtId="0" fontId="34" fillId="9" borderId="10" xfId="0" applyFont="1" applyFill="1" applyBorder="1" applyAlignment="1">
      <alignment horizontal="center"/>
    </xf>
    <xf numFmtId="0" fontId="34" fillId="9" borderId="16" xfId="0" applyFont="1" applyFill="1" applyBorder="1" applyAlignment="1">
      <alignment horizontal="center"/>
    </xf>
    <xf numFmtId="0" fontId="34" fillId="9" borderId="14" xfId="0" applyFont="1" applyFill="1" applyBorder="1" applyAlignment="1">
      <alignment/>
    </xf>
    <xf numFmtId="164" fontId="0" fillId="0" borderId="19" xfId="0" applyNumberFormat="1" applyBorder="1" applyAlignment="1">
      <alignment/>
    </xf>
    <xf numFmtId="164" fontId="0" fillId="33" borderId="10" xfId="0" applyNumberFormat="1" applyFill="1" applyBorder="1" applyAlignment="1">
      <alignment/>
    </xf>
    <xf numFmtId="164" fontId="0" fillId="33" borderId="18" xfId="0" applyNumberFormat="1" applyFill="1" applyBorder="1" applyAlignment="1">
      <alignment/>
    </xf>
    <xf numFmtId="9" fontId="0" fillId="34" borderId="14" xfId="0" applyNumberFormat="1" applyFill="1" applyBorder="1" applyAlignment="1">
      <alignment horizontal="center"/>
    </xf>
    <xf numFmtId="164" fontId="0" fillId="34" borderId="10" xfId="0" applyNumberFormat="1" applyFill="1" applyBorder="1" applyAlignment="1">
      <alignment/>
    </xf>
    <xf numFmtId="9" fontId="0" fillId="34" borderId="10" xfId="0" applyNumberFormat="1" applyFill="1" applyBorder="1" applyAlignment="1">
      <alignment horizontal="center"/>
    </xf>
    <xf numFmtId="164" fontId="0" fillId="34" borderId="10" xfId="0" applyNumberFormat="1" applyFont="1" applyFill="1" applyBorder="1" applyAlignment="1">
      <alignment/>
    </xf>
    <xf numFmtId="164" fontId="0" fillId="34" borderId="16" xfId="0" applyNumberFormat="1" applyFont="1" applyFill="1" applyBorder="1" applyAlignment="1">
      <alignment/>
    </xf>
    <xf numFmtId="164" fontId="0" fillId="34" borderId="16" xfId="0" applyNumberFormat="1" applyFill="1" applyBorder="1" applyAlignment="1">
      <alignment/>
    </xf>
    <xf numFmtId="0" fontId="34" fillId="9" borderId="0" xfId="0" applyFont="1" applyFill="1" applyBorder="1" applyAlignment="1">
      <alignment/>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0" borderId="0" xfId="0" applyFill="1" applyAlignment="1">
      <alignment wrapText="1"/>
    </xf>
    <xf numFmtId="0" fontId="34" fillId="13" borderId="23" xfId="0" applyFont="1" applyFill="1" applyBorder="1" applyAlignment="1">
      <alignment horizontal="center" vertical="center" wrapText="1"/>
    </xf>
    <xf numFmtId="164" fontId="0" fillId="13" borderId="23" xfId="0" applyNumberFormat="1" applyFont="1" applyFill="1" applyBorder="1" applyAlignment="1">
      <alignment/>
    </xf>
    <xf numFmtId="164" fontId="0" fillId="13" borderId="24" xfId="0" applyNumberFormat="1" applyFont="1" applyFill="1" applyBorder="1" applyAlignment="1">
      <alignment/>
    </xf>
    <xf numFmtId="0" fontId="0" fillId="13" borderId="25" xfId="0" applyFill="1" applyBorder="1" applyAlignment="1">
      <alignment/>
    </xf>
    <xf numFmtId="0" fontId="0" fillId="13" borderId="13" xfId="0" applyFill="1" applyBorder="1" applyAlignment="1">
      <alignment/>
    </xf>
    <xf numFmtId="0" fontId="34" fillId="13" borderId="13" xfId="0" applyFont="1" applyFill="1" applyBorder="1" applyAlignment="1">
      <alignment horizontal="center"/>
    </xf>
    <xf numFmtId="0" fontId="34" fillId="13" borderId="23" xfId="0" applyFont="1" applyFill="1" applyBorder="1" applyAlignment="1">
      <alignment horizontal="center"/>
    </xf>
    <xf numFmtId="0" fontId="34" fillId="33" borderId="10" xfId="0" applyFont="1" applyFill="1" applyBorder="1" applyAlignment="1">
      <alignment horizontal="center"/>
    </xf>
    <xf numFmtId="0" fontId="34" fillId="2" borderId="26"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28"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30"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31"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33" xfId="0" applyFont="1" applyFill="1" applyBorder="1" applyAlignment="1">
      <alignment horizontal="center" vertical="center"/>
    </xf>
    <xf numFmtId="0" fontId="0" fillId="13" borderId="20" xfId="0" applyFill="1" applyBorder="1" applyAlignment="1">
      <alignment horizontal="center"/>
    </xf>
    <xf numFmtId="0" fontId="0" fillId="13" borderId="21" xfId="0" applyFill="1" applyBorder="1" applyAlignment="1">
      <alignment horizontal="center"/>
    </xf>
    <xf numFmtId="0" fontId="0" fillId="13" borderId="34"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2</xdr:col>
      <xdr:colOff>381000</xdr:colOff>
      <xdr:row>2</xdr:row>
      <xdr:rowOff>66675</xdr:rowOff>
    </xdr:to>
    <xdr:pic>
      <xdr:nvPicPr>
        <xdr:cNvPr id="1" name="Picture 1" descr="https://inside.hca.wa.gov/system/files/HCA-logo.png"/>
        <xdr:cNvPicPr preferRelativeResize="1">
          <a:picLocks noChangeAspect="1"/>
        </xdr:cNvPicPr>
      </xdr:nvPicPr>
      <xdr:blipFill>
        <a:blip r:embed="rId1"/>
        <a:stretch>
          <a:fillRect/>
        </a:stretch>
      </xdr:blipFill>
      <xdr:spPr>
        <a:xfrm>
          <a:off x="85725" y="57150"/>
          <a:ext cx="20478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2286000</xdr:colOff>
      <xdr:row>2</xdr:row>
      <xdr:rowOff>0</xdr:rowOff>
    </xdr:to>
    <xdr:pic>
      <xdr:nvPicPr>
        <xdr:cNvPr id="1" name="Picture 3" descr="https://inside.hca.wa.gov/system/files/HCA-logo.png"/>
        <xdr:cNvPicPr preferRelativeResize="1">
          <a:picLocks noChangeAspect="1"/>
        </xdr:cNvPicPr>
      </xdr:nvPicPr>
      <xdr:blipFill>
        <a:blip r:embed="rId1"/>
        <a:stretch>
          <a:fillRect/>
        </a:stretch>
      </xdr:blipFill>
      <xdr:spPr>
        <a:xfrm>
          <a:off x="0" y="0"/>
          <a:ext cx="22860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2</xdr:row>
      <xdr:rowOff>0</xdr:rowOff>
    </xdr:to>
    <xdr:pic>
      <xdr:nvPicPr>
        <xdr:cNvPr id="1" name="Picture 1" descr="https://inside.hca.wa.gov/system/files/HCA-logo.png"/>
        <xdr:cNvPicPr preferRelativeResize="1">
          <a:picLocks noChangeAspect="1"/>
        </xdr:cNvPicPr>
      </xdr:nvPicPr>
      <xdr:blipFill>
        <a:blip r:embed="rId1"/>
        <a:stretch>
          <a:fillRect/>
        </a:stretch>
      </xdr:blipFill>
      <xdr:spPr>
        <a:xfrm>
          <a:off x="0" y="0"/>
          <a:ext cx="20574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0"/>
  <sheetViews>
    <sheetView tabSelected="1" zoomScale="80" zoomScaleNormal="80" zoomScalePageLayoutView="0" workbookViewId="0" topLeftCell="A1">
      <selection activeCell="H31" sqref="H31"/>
    </sheetView>
  </sheetViews>
  <sheetFormatPr defaultColWidth="9.140625" defaultRowHeight="15"/>
  <cols>
    <col min="1" max="8" width="13.140625" style="0" customWidth="1"/>
    <col min="9" max="9" width="2.140625" style="0" customWidth="1"/>
    <col min="10" max="17" width="13.140625" style="0" customWidth="1"/>
    <col min="18" max="18" width="2.140625" style="0" customWidth="1"/>
    <col min="19" max="28" width="13.140625" style="0" customWidth="1"/>
  </cols>
  <sheetData>
    <row r="1" spans="1:3" ht="15">
      <c r="A1" s="10"/>
      <c r="B1" s="10"/>
      <c r="C1" s="10"/>
    </row>
    <row r="2" spans="1:3" ht="15">
      <c r="A2" s="10"/>
      <c r="B2" s="10"/>
      <c r="C2" s="10"/>
    </row>
    <row r="3" spans="1:3" ht="15">
      <c r="A3" s="10"/>
      <c r="B3" s="10"/>
      <c r="C3" s="10"/>
    </row>
    <row r="4" spans="1:21" ht="15">
      <c r="A4" s="70" t="s">
        <v>19</v>
      </c>
      <c r="B4" s="70"/>
      <c r="C4" s="70"/>
      <c r="F4" s="36"/>
      <c r="G4" s="36"/>
      <c r="T4" s="36"/>
      <c r="U4" s="36"/>
    </row>
    <row r="5" spans="1:21" s="2" customFormat="1" ht="15" customHeight="1">
      <c r="A5" s="9" t="s">
        <v>20</v>
      </c>
      <c r="B5" s="9" t="s">
        <v>7</v>
      </c>
      <c r="C5" s="9" t="s">
        <v>6</v>
      </c>
      <c r="D5"/>
      <c r="E5"/>
      <c r="F5" s="36"/>
      <c r="G5" s="36"/>
      <c r="H5"/>
      <c r="I5"/>
      <c r="J5"/>
      <c r="K5"/>
      <c r="R5"/>
      <c r="T5" s="62"/>
      <c r="U5" s="62"/>
    </row>
    <row r="6" spans="1:21" ht="15">
      <c r="A6" s="5" t="s">
        <v>4</v>
      </c>
      <c r="B6" s="4">
        <v>0.5657</v>
      </c>
      <c r="C6" s="4">
        <v>0.4343</v>
      </c>
      <c r="F6" s="36"/>
      <c r="G6" s="36"/>
      <c r="T6" s="36"/>
      <c r="U6" s="36"/>
    </row>
    <row r="7" spans="1:21" ht="15">
      <c r="A7" s="5" t="s">
        <v>5</v>
      </c>
      <c r="B7" s="4">
        <v>0.7368</v>
      </c>
      <c r="C7" s="4">
        <v>0.2632</v>
      </c>
      <c r="F7" s="36"/>
      <c r="G7" s="36"/>
      <c r="T7" s="36"/>
      <c r="U7" s="36"/>
    </row>
    <row r="8" spans="1:3" ht="15.75" thickBot="1">
      <c r="A8" s="15"/>
      <c r="B8" s="16"/>
      <c r="C8" s="16"/>
    </row>
    <row r="9" spans="1:28" ht="15">
      <c r="A9" s="71" t="s">
        <v>36</v>
      </c>
      <c r="B9" s="72"/>
      <c r="C9" s="72"/>
      <c r="D9" s="72"/>
      <c r="E9" s="72"/>
      <c r="F9" s="72"/>
      <c r="G9" s="72"/>
      <c r="H9" s="73"/>
      <c r="J9" s="71" t="s">
        <v>32</v>
      </c>
      <c r="K9" s="72"/>
      <c r="L9" s="72"/>
      <c r="M9" s="72"/>
      <c r="N9" s="72"/>
      <c r="O9" s="72"/>
      <c r="P9" s="72"/>
      <c r="Q9" s="73"/>
      <c r="S9" s="77" t="s">
        <v>25</v>
      </c>
      <c r="T9" s="78"/>
      <c r="U9" s="78"/>
      <c r="V9" s="78"/>
      <c r="W9" s="78"/>
      <c r="X9" s="78"/>
      <c r="Y9" s="78"/>
      <c r="Z9" s="79"/>
      <c r="AA9" s="83"/>
      <c r="AB9" s="66"/>
    </row>
    <row r="10" spans="1:28" ht="15">
      <c r="A10" s="74"/>
      <c r="B10" s="75"/>
      <c r="C10" s="75"/>
      <c r="D10" s="75"/>
      <c r="E10" s="75"/>
      <c r="F10" s="75"/>
      <c r="G10" s="75"/>
      <c r="H10" s="76"/>
      <c r="J10" s="74"/>
      <c r="K10" s="75"/>
      <c r="L10" s="75"/>
      <c r="M10" s="75"/>
      <c r="N10" s="75"/>
      <c r="O10" s="75"/>
      <c r="P10" s="75"/>
      <c r="Q10" s="76"/>
      <c r="S10" s="80"/>
      <c r="T10" s="81"/>
      <c r="U10" s="81"/>
      <c r="V10" s="81"/>
      <c r="W10" s="81"/>
      <c r="X10" s="81"/>
      <c r="Y10" s="81"/>
      <c r="Z10" s="82"/>
      <c r="AA10" s="84"/>
      <c r="AB10" s="67"/>
    </row>
    <row r="11" spans="1:28" ht="60" customHeight="1">
      <c r="A11" s="18" t="s">
        <v>0</v>
      </c>
      <c r="B11" s="9" t="s">
        <v>37</v>
      </c>
      <c r="C11" s="17" t="s">
        <v>3</v>
      </c>
      <c r="D11" s="17" t="s">
        <v>18</v>
      </c>
      <c r="E11" s="19"/>
      <c r="F11" s="19"/>
      <c r="G11" s="19"/>
      <c r="H11" s="20"/>
      <c r="J11" s="21" t="s">
        <v>0</v>
      </c>
      <c r="K11" s="9" t="s">
        <v>37</v>
      </c>
      <c r="L11" s="9" t="s">
        <v>3</v>
      </c>
      <c r="M11" s="9" t="s">
        <v>18</v>
      </c>
      <c r="N11" s="19"/>
      <c r="O11" s="19"/>
      <c r="P11" s="19"/>
      <c r="Q11" s="20"/>
      <c r="S11" s="21" t="s">
        <v>0</v>
      </c>
      <c r="T11" s="9" t="s">
        <v>37</v>
      </c>
      <c r="U11" s="9" t="s">
        <v>3</v>
      </c>
      <c r="V11" s="9" t="s">
        <v>18</v>
      </c>
      <c r="W11" s="19"/>
      <c r="X11" s="19"/>
      <c r="Y11" s="19"/>
      <c r="Z11" s="20"/>
      <c r="AA11" s="84"/>
      <c r="AB11" s="67"/>
    </row>
    <row r="12" spans="1:28" ht="15">
      <c r="A12" s="43"/>
      <c r="B12" s="44" t="s">
        <v>8</v>
      </c>
      <c r="C12" s="44" t="s">
        <v>9</v>
      </c>
      <c r="D12" s="44" t="s">
        <v>38</v>
      </c>
      <c r="E12" s="19"/>
      <c r="F12" s="19"/>
      <c r="G12" s="19"/>
      <c r="H12" s="20"/>
      <c r="J12" s="48"/>
      <c r="K12" s="46" t="s">
        <v>21</v>
      </c>
      <c r="L12" s="46" t="s">
        <v>22</v>
      </c>
      <c r="M12" s="46" t="s">
        <v>59</v>
      </c>
      <c r="N12" s="19"/>
      <c r="O12" s="19"/>
      <c r="P12" s="19"/>
      <c r="Q12" s="20"/>
      <c r="S12" s="48"/>
      <c r="T12" s="46" t="s">
        <v>43</v>
      </c>
      <c r="U12" s="46" t="s">
        <v>41</v>
      </c>
      <c r="V12" s="46" t="s">
        <v>44</v>
      </c>
      <c r="W12" s="19"/>
      <c r="X12" s="19"/>
      <c r="Y12" s="19"/>
      <c r="Z12" s="20"/>
      <c r="AA12" s="84"/>
      <c r="AB12" s="67"/>
    </row>
    <row r="13" spans="1:28" ht="15">
      <c r="A13" s="22" t="s">
        <v>2</v>
      </c>
      <c r="B13" s="3">
        <v>75529713.76</v>
      </c>
      <c r="C13" s="6">
        <v>0.5</v>
      </c>
      <c r="D13" s="3">
        <f>B13*C13</f>
        <v>37764856.88</v>
      </c>
      <c r="E13" s="58" t="s">
        <v>30</v>
      </c>
      <c r="F13" s="19"/>
      <c r="G13" s="19"/>
      <c r="H13" s="20"/>
      <c r="J13" s="22" t="s">
        <v>2</v>
      </c>
      <c r="K13" s="7">
        <v>611441845.94</v>
      </c>
      <c r="L13" s="13">
        <v>0.5</v>
      </c>
      <c r="M13" s="3">
        <f>K13*L13</f>
        <v>305720922.97</v>
      </c>
      <c r="N13" s="58" t="s">
        <v>30</v>
      </c>
      <c r="O13" s="19"/>
      <c r="P13" s="19"/>
      <c r="Q13" s="20"/>
      <c r="S13" s="22" t="s">
        <v>2</v>
      </c>
      <c r="T13" s="3">
        <f>K13+B13</f>
        <v>686971559.7</v>
      </c>
      <c r="U13" s="13">
        <v>0.5</v>
      </c>
      <c r="V13" s="3">
        <f>D13+M13</f>
        <v>343485779.85</v>
      </c>
      <c r="W13" s="58" t="s">
        <v>30</v>
      </c>
      <c r="X13" s="19"/>
      <c r="Y13" s="19"/>
      <c r="Z13" s="20"/>
      <c r="AA13" s="84"/>
      <c r="AB13" s="67"/>
    </row>
    <row r="14" spans="1:28" ht="15">
      <c r="A14" s="22" t="s">
        <v>1</v>
      </c>
      <c r="B14" s="3">
        <v>3170742.38</v>
      </c>
      <c r="C14" s="6">
        <v>0.5</v>
      </c>
      <c r="D14" s="3">
        <f>B14*C14</f>
        <v>1585371.19</v>
      </c>
      <c r="E14" s="58" t="s">
        <v>31</v>
      </c>
      <c r="F14" s="19"/>
      <c r="G14" s="19"/>
      <c r="H14" s="20"/>
      <c r="J14" s="22" t="s">
        <v>1</v>
      </c>
      <c r="K14" s="7">
        <v>12061570.69</v>
      </c>
      <c r="L14" s="13">
        <v>0.5</v>
      </c>
      <c r="M14" s="3">
        <f>K14*L14</f>
        <v>6030785.345</v>
      </c>
      <c r="N14" s="58" t="s">
        <v>31</v>
      </c>
      <c r="O14" s="19"/>
      <c r="P14" s="19"/>
      <c r="Q14" s="20"/>
      <c r="S14" s="22" t="s">
        <v>1</v>
      </c>
      <c r="T14" s="3">
        <f>K14+B14</f>
        <v>15232313.07</v>
      </c>
      <c r="U14" s="13">
        <v>0.5</v>
      </c>
      <c r="V14" s="50">
        <f>D14+M14</f>
        <v>7616156.535</v>
      </c>
      <c r="W14" s="58" t="s">
        <v>31</v>
      </c>
      <c r="X14" s="19"/>
      <c r="Y14" s="19"/>
      <c r="Z14" s="20"/>
      <c r="AA14" s="84"/>
      <c r="AB14" s="67"/>
    </row>
    <row r="15" spans="1:28" ht="15">
      <c r="A15" s="23" t="s">
        <v>14</v>
      </c>
      <c r="B15" s="11">
        <v>78700456.14</v>
      </c>
      <c r="C15" s="12">
        <v>0.5</v>
      </c>
      <c r="D15" s="3">
        <f>B15*C15</f>
        <v>39350228.07</v>
      </c>
      <c r="E15" s="58" t="s">
        <v>35</v>
      </c>
      <c r="F15" s="19"/>
      <c r="G15" s="19"/>
      <c r="H15" s="20"/>
      <c r="J15" s="22" t="s">
        <v>14</v>
      </c>
      <c r="K15" s="11">
        <f>SUM(K13:K14)</f>
        <v>623503416.6300001</v>
      </c>
      <c r="L15" s="14">
        <v>0.5</v>
      </c>
      <c r="M15" s="3">
        <f>K15*L15</f>
        <v>311751708.31500006</v>
      </c>
      <c r="N15" s="58" t="s">
        <v>35</v>
      </c>
      <c r="O15" s="19"/>
      <c r="P15" s="19"/>
      <c r="Q15" s="20"/>
      <c r="S15" s="22" t="s">
        <v>14</v>
      </c>
      <c r="T15" s="11">
        <f>SUM(T13:T14)</f>
        <v>702203872.7700001</v>
      </c>
      <c r="U15" s="14">
        <v>0.5</v>
      </c>
      <c r="V15" s="11">
        <f>D15+M15</f>
        <v>351101936.38500005</v>
      </c>
      <c r="W15" s="58" t="s">
        <v>35</v>
      </c>
      <c r="X15" s="19"/>
      <c r="Y15" s="19"/>
      <c r="Z15" s="20"/>
      <c r="AA15" s="84"/>
      <c r="AB15" s="67"/>
    </row>
    <row r="16" spans="1:28" ht="15">
      <c r="A16" s="24"/>
      <c r="B16" s="7"/>
      <c r="C16" s="8"/>
      <c r="D16" s="7"/>
      <c r="E16" s="19"/>
      <c r="F16" s="19"/>
      <c r="G16" s="19"/>
      <c r="H16" s="20"/>
      <c r="J16" s="31"/>
      <c r="K16" s="19"/>
      <c r="L16" s="19"/>
      <c r="M16" s="19"/>
      <c r="N16" s="19"/>
      <c r="O16" s="19"/>
      <c r="P16" s="19"/>
      <c r="Q16" s="20"/>
      <c r="S16" s="31"/>
      <c r="T16" s="19"/>
      <c r="U16" s="19"/>
      <c r="V16" s="19"/>
      <c r="W16" s="19"/>
      <c r="X16" s="19"/>
      <c r="Y16" s="19"/>
      <c r="Z16" s="20"/>
      <c r="AA16" s="85"/>
      <c r="AB16" s="67"/>
    </row>
    <row r="17" spans="1:28" ht="60" customHeight="1">
      <c r="A17" s="21" t="s">
        <v>10</v>
      </c>
      <c r="B17" s="9" t="s">
        <v>34</v>
      </c>
      <c r="C17" s="9" t="s">
        <v>3</v>
      </c>
      <c r="D17" s="9" t="s">
        <v>18</v>
      </c>
      <c r="E17" s="9" t="s">
        <v>27</v>
      </c>
      <c r="F17" s="9" t="s">
        <v>11</v>
      </c>
      <c r="G17" s="9" t="s">
        <v>12</v>
      </c>
      <c r="H17" s="25" t="s">
        <v>13</v>
      </c>
      <c r="J17" s="21" t="s">
        <v>10</v>
      </c>
      <c r="K17" s="9" t="s">
        <v>34</v>
      </c>
      <c r="L17" s="9" t="s">
        <v>3</v>
      </c>
      <c r="M17" s="9" t="s">
        <v>18</v>
      </c>
      <c r="N17" s="9" t="s">
        <v>27</v>
      </c>
      <c r="O17" s="9" t="s">
        <v>11</v>
      </c>
      <c r="P17" s="9" t="s">
        <v>12</v>
      </c>
      <c r="Q17" s="25" t="s">
        <v>13</v>
      </c>
      <c r="S17" s="21" t="s">
        <v>10</v>
      </c>
      <c r="T17" s="9" t="s">
        <v>17</v>
      </c>
      <c r="U17" s="9" t="s">
        <v>3</v>
      </c>
      <c r="V17" s="9" t="s">
        <v>18</v>
      </c>
      <c r="W17" s="9" t="s">
        <v>27</v>
      </c>
      <c r="X17" s="9" t="s">
        <v>11</v>
      </c>
      <c r="Y17" s="9" t="s">
        <v>12</v>
      </c>
      <c r="Z17" s="25" t="s">
        <v>13</v>
      </c>
      <c r="AA17" s="63" t="s">
        <v>51</v>
      </c>
      <c r="AB17" s="63" t="s">
        <v>52</v>
      </c>
    </row>
    <row r="18" spans="1:28" ht="15">
      <c r="A18" s="45" t="s">
        <v>15</v>
      </c>
      <c r="B18" s="46" t="s">
        <v>42</v>
      </c>
      <c r="C18" s="46" t="s">
        <v>16</v>
      </c>
      <c r="D18" s="46" t="s">
        <v>55</v>
      </c>
      <c r="E18" s="46" t="s">
        <v>56</v>
      </c>
      <c r="F18" s="47" t="s">
        <v>57</v>
      </c>
      <c r="G18" s="46" t="s">
        <v>58</v>
      </c>
      <c r="H18" s="47" t="s">
        <v>39</v>
      </c>
      <c r="J18" s="45" t="s">
        <v>23</v>
      </c>
      <c r="K18" s="46" t="s">
        <v>60</v>
      </c>
      <c r="L18" s="46" t="s">
        <v>24</v>
      </c>
      <c r="M18" s="46" t="s">
        <v>33</v>
      </c>
      <c r="N18" s="46" t="s">
        <v>61</v>
      </c>
      <c r="O18" s="46" t="s">
        <v>62</v>
      </c>
      <c r="P18" s="46" t="s">
        <v>26</v>
      </c>
      <c r="Q18" s="47" t="s">
        <v>40</v>
      </c>
      <c r="S18" s="45" t="s">
        <v>28</v>
      </c>
      <c r="T18" s="46" t="s">
        <v>45</v>
      </c>
      <c r="U18" s="46" t="s">
        <v>29</v>
      </c>
      <c r="V18" s="46" t="s">
        <v>46</v>
      </c>
      <c r="W18" s="46" t="s">
        <v>47</v>
      </c>
      <c r="X18" s="46" t="s">
        <v>48</v>
      </c>
      <c r="Y18" s="46" t="s">
        <v>49</v>
      </c>
      <c r="Z18" s="47" t="s">
        <v>50</v>
      </c>
      <c r="AA18" s="69" t="s">
        <v>53</v>
      </c>
      <c r="AB18" s="68" t="s">
        <v>54</v>
      </c>
    </row>
    <row r="19" spans="1:28" ht="15">
      <c r="A19" s="26">
        <v>0</v>
      </c>
      <c r="B19" s="3">
        <f>$B$13*A19</f>
        <v>0</v>
      </c>
      <c r="C19" s="6">
        <v>0.5</v>
      </c>
      <c r="D19" s="50">
        <f>(B19*C19)</f>
        <v>0</v>
      </c>
      <c r="E19" s="3">
        <f>$B$15-(D19+$D$14)</f>
        <v>77115084.95</v>
      </c>
      <c r="F19" s="37">
        <f>$B$15-E19</f>
        <v>1585371.1899999976</v>
      </c>
      <c r="G19" s="37">
        <f aca="true" t="shared" si="0" ref="G19:G29">F19*$B$6</f>
        <v>896844.4821829987</v>
      </c>
      <c r="H19" s="38">
        <f aca="true" t="shared" si="1" ref="H19:H29">F19*$C$6</f>
        <v>688526.7078169989</v>
      </c>
      <c r="J19" s="26">
        <v>0</v>
      </c>
      <c r="K19" s="3">
        <f>$K$13*J19</f>
        <v>0</v>
      </c>
      <c r="L19" s="6">
        <v>0.5</v>
      </c>
      <c r="M19" s="50">
        <f>(K19*L19)</f>
        <v>0</v>
      </c>
      <c r="N19" s="3">
        <f>$K$15-(M19+$M$14)</f>
        <v>617472631.2850001</v>
      </c>
      <c r="O19" s="3">
        <f>$K$15-N19</f>
        <v>6030785.345000029</v>
      </c>
      <c r="P19" s="3">
        <f>O19*$B$7</f>
        <v>4443482.642196021</v>
      </c>
      <c r="Q19" s="27">
        <f>O19*$C$7</f>
        <v>1587302.7028040076</v>
      </c>
      <c r="S19" s="26">
        <v>0</v>
      </c>
      <c r="T19" s="3">
        <f>B19+K19</f>
        <v>0</v>
      </c>
      <c r="U19" s="6">
        <v>0.5</v>
      </c>
      <c r="V19" s="50">
        <f>D19+M19</f>
        <v>0</v>
      </c>
      <c r="W19" s="3">
        <f>E19+N19</f>
        <v>694587716.2350001</v>
      </c>
      <c r="X19" s="37">
        <f>F19+O19</f>
        <v>7616156.535000026</v>
      </c>
      <c r="Y19" s="37">
        <f>G19+P19</f>
        <v>5340327.12437902</v>
      </c>
      <c r="Z19" s="38">
        <f>H19+Q19</f>
        <v>2275829.4106210065</v>
      </c>
      <c r="AA19" s="64">
        <v>167677</v>
      </c>
      <c r="AB19" s="64">
        <f>Z19-AA19</f>
        <v>2108152.4106210065</v>
      </c>
    </row>
    <row r="20" spans="1:28" ht="15">
      <c r="A20" s="26">
        <v>0.1</v>
      </c>
      <c r="B20" s="3">
        <f aca="true" t="shared" si="2" ref="B20:B29">$B$13*A20</f>
        <v>7552971.376000001</v>
      </c>
      <c r="C20" s="6">
        <v>0.5</v>
      </c>
      <c r="D20" s="50">
        <f aca="true" t="shared" si="3" ref="D20:D29">(B20*C20)</f>
        <v>3776485.6880000005</v>
      </c>
      <c r="E20" s="3">
        <f aca="true" t="shared" si="4" ref="E20:E29">$B$15-(D20+$D$14)</f>
        <v>73338599.262</v>
      </c>
      <c r="F20" s="37">
        <f aca="true" t="shared" si="5" ref="F20:F29">$B$15-E20</f>
        <v>5361856.878000006</v>
      </c>
      <c r="G20" s="37">
        <f t="shared" si="0"/>
        <v>3033202.4358846033</v>
      </c>
      <c r="H20" s="38">
        <f t="shared" si="1"/>
        <v>2328654.442115403</v>
      </c>
      <c r="J20" s="26">
        <v>0.1</v>
      </c>
      <c r="K20" s="3">
        <f aca="true" t="shared" si="6" ref="K20:K29">$K$13*J20</f>
        <v>61144184.59400001</v>
      </c>
      <c r="L20" s="6">
        <v>0.5</v>
      </c>
      <c r="M20" s="50">
        <f aca="true" t="shared" si="7" ref="M20:M29">(K20*L20)</f>
        <v>30572092.297000006</v>
      </c>
      <c r="N20" s="3">
        <f aca="true" t="shared" si="8" ref="N20:N29">$K$15-(M20+$M$14)</f>
        <v>586900538.9880002</v>
      </c>
      <c r="O20" s="3">
        <f aca="true" t="shared" si="9" ref="O20:O29">$K$15-N20</f>
        <v>36602877.64199996</v>
      </c>
      <c r="P20" s="3">
        <f aca="true" t="shared" si="10" ref="P20:P29">O20*$B$7</f>
        <v>26969000.246625572</v>
      </c>
      <c r="Q20" s="27">
        <f aca="true" t="shared" si="11" ref="Q20:Q29">O20*$C$7</f>
        <v>9633877.39537439</v>
      </c>
      <c r="S20" s="26">
        <v>0.1</v>
      </c>
      <c r="T20" s="3">
        <f aca="true" t="shared" si="12" ref="T20:T29">B20+K20</f>
        <v>68697155.97000001</v>
      </c>
      <c r="U20" s="6">
        <v>0.5</v>
      </c>
      <c r="V20" s="32">
        <f aca="true" t="shared" si="13" ref="V20:Z29">D20+M20</f>
        <v>34348577.98500001</v>
      </c>
      <c r="W20" s="3">
        <f t="shared" si="13"/>
        <v>660239138.2500001</v>
      </c>
      <c r="X20" s="37">
        <f t="shared" si="13"/>
        <v>41964734.519999966</v>
      </c>
      <c r="Y20" s="37">
        <f t="shared" si="13"/>
        <v>30002202.682510175</v>
      </c>
      <c r="Z20" s="38">
        <f t="shared" si="13"/>
        <v>11962531.837489791</v>
      </c>
      <c r="AA20" s="64">
        <v>919978</v>
      </c>
      <c r="AB20" s="64">
        <f aca="true" t="shared" si="14" ref="AB20:AB29">Z20-AA20</f>
        <v>11042553.837489791</v>
      </c>
    </row>
    <row r="21" spans="1:28" ht="15">
      <c r="A21" s="52">
        <v>0.2</v>
      </c>
      <c r="B21" s="53">
        <f t="shared" si="2"/>
        <v>15105942.752000002</v>
      </c>
      <c r="C21" s="54">
        <v>0.5</v>
      </c>
      <c r="D21" s="53">
        <f t="shared" si="3"/>
        <v>7552971.376000001</v>
      </c>
      <c r="E21" s="53">
        <f t="shared" si="4"/>
        <v>69562113.574</v>
      </c>
      <c r="F21" s="55">
        <f t="shared" si="5"/>
        <v>9138342.566</v>
      </c>
      <c r="G21" s="55">
        <f t="shared" si="0"/>
        <v>5169560.3895862</v>
      </c>
      <c r="H21" s="56">
        <f t="shared" si="1"/>
        <v>3968782.1764138</v>
      </c>
      <c r="J21" s="52">
        <v>0.2</v>
      </c>
      <c r="K21" s="53">
        <f t="shared" si="6"/>
        <v>122288369.18800002</v>
      </c>
      <c r="L21" s="54">
        <v>0.5</v>
      </c>
      <c r="M21" s="53">
        <f t="shared" si="7"/>
        <v>61144184.59400001</v>
      </c>
      <c r="N21" s="53">
        <f t="shared" si="8"/>
        <v>556328446.6910001</v>
      </c>
      <c r="O21" s="53">
        <f t="shared" si="9"/>
        <v>67174969.93900001</v>
      </c>
      <c r="P21" s="53">
        <f t="shared" si="10"/>
        <v>49494517.851055205</v>
      </c>
      <c r="Q21" s="57">
        <f t="shared" si="11"/>
        <v>17680452.087944802</v>
      </c>
      <c r="S21" s="52">
        <v>0.2</v>
      </c>
      <c r="T21" s="53">
        <f t="shared" si="12"/>
        <v>137394311.94000003</v>
      </c>
      <c r="U21" s="54">
        <v>0.5</v>
      </c>
      <c r="V21" s="53">
        <f t="shared" si="13"/>
        <v>68697155.97000001</v>
      </c>
      <c r="W21" s="53">
        <f t="shared" si="13"/>
        <v>625890560.2650001</v>
      </c>
      <c r="X21" s="55">
        <f t="shared" si="13"/>
        <v>76313312.50500001</v>
      </c>
      <c r="Y21" s="55">
        <f t="shared" si="13"/>
        <v>54664078.24064141</v>
      </c>
      <c r="Z21" s="56">
        <f t="shared" si="13"/>
        <v>21649234.264358602</v>
      </c>
      <c r="AA21" s="64">
        <v>1636280</v>
      </c>
      <c r="AB21" s="64">
        <f t="shared" si="14"/>
        <v>20012954.264358602</v>
      </c>
    </row>
    <row r="22" spans="1:28" s="36" customFormat="1" ht="15">
      <c r="A22" s="34">
        <v>0.3</v>
      </c>
      <c r="B22" s="3">
        <f t="shared" si="2"/>
        <v>22658914.128000002</v>
      </c>
      <c r="C22" s="35">
        <v>0.5</v>
      </c>
      <c r="D22" s="50">
        <f t="shared" si="3"/>
        <v>11329457.064000001</v>
      </c>
      <c r="E22" s="3">
        <f t="shared" si="4"/>
        <v>65785627.886</v>
      </c>
      <c r="F22" s="37">
        <f t="shared" si="5"/>
        <v>12914828.254</v>
      </c>
      <c r="G22" s="39">
        <f t="shared" si="0"/>
        <v>7305918.3432878</v>
      </c>
      <c r="H22" s="40">
        <f t="shared" si="1"/>
        <v>5608909.9107122</v>
      </c>
      <c r="J22" s="34">
        <v>0.3</v>
      </c>
      <c r="K22" s="3">
        <f t="shared" si="6"/>
        <v>183432553.782</v>
      </c>
      <c r="L22" s="35">
        <v>0.5</v>
      </c>
      <c r="M22" s="50">
        <f t="shared" si="7"/>
        <v>91716276.891</v>
      </c>
      <c r="N22" s="3">
        <f t="shared" si="8"/>
        <v>525756354.3940001</v>
      </c>
      <c r="O22" s="3">
        <f t="shared" si="9"/>
        <v>97747062.236</v>
      </c>
      <c r="P22" s="3">
        <f t="shared" si="10"/>
        <v>72020035.45548481</v>
      </c>
      <c r="Q22" s="27">
        <f t="shared" si="11"/>
        <v>25727026.780515198</v>
      </c>
      <c r="S22" s="34">
        <v>0.3</v>
      </c>
      <c r="T22" s="3">
        <f t="shared" si="12"/>
        <v>206091467.91</v>
      </c>
      <c r="U22" s="35">
        <v>0.5</v>
      </c>
      <c r="V22" s="32">
        <f t="shared" si="13"/>
        <v>103045733.955</v>
      </c>
      <c r="W22" s="3">
        <f t="shared" si="13"/>
        <v>591541982.2800001</v>
      </c>
      <c r="X22" s="37">
        <f t="shared" si="13"/>
        <v>110661890.49000001</v>
      </c>
      <c r="Y22" s="37">
        <f t="shared" si="13"/>
        <v>79325953.7987726</v>
      </c>
      <c r="Z22" s="38">
        <f t="shared" si="13"/>
        <v>31335936.6912274</v>
      </c>
      <c r="AA22" s="64">
        <v>2319110</v>
      </c>
      <c r="AB22" s="64">
        <f t="shared" si="14"/>
        <v>29016826.6912274</v>
      </c>
    </row>
    <row r="23" spans="1:28" ht="15">
      <c r="A23" s="26">
        <v>0.4</v>
      </c>
      <c r="B23" s="3">
        <f t="shared" si="2"/>
        <v>30211885.504000004</v>
      </c>
      <c r="C23" s="6">
        <v>0.5</v>
      </c>
      <c r="D23" s="50">
        <f t="shared" si="3"/>
        <v>15105942.752000002</v>
      </c>
      <c r="E23" s="3">
        <f t="shared" si="4"/>
        <v>62009142.198</v>
      </c>
      <c r="F23" s="37">
        <f t="shared" si="5"/>
        <v>16691313.942000002</v>
      </c>
      <c r="G23" s="37">
        <f t="shared" si="0"/>
        <v>9442276.2969894</v>
      </c>
      <c r="H23" s="38">
        <f t="shared" si="1"/>
        <v>7249037.645010601</v>
      </c>
      <c r="J23" s="26">
        <v>0.4</v>
      </c>
      <c r="K23" s="3">
        <f t="shared" si="6"/>
        <v>244576738.37600005</v>
      </c>
      <c r="L23" s="6">
        <v>0.5</v>
      </c>
      <c r="M23" s="50">
        <f t="shared" si="7"/>
        <v>122288369.18800002</v>
      </c>
      <c r="N23" s="3">
        <f t="shared" si="8"/>
        <v>495184262.0970001</v>
      </c>
      <c r="O23" s="3">
        <f t="shared" si="9"/>
        <v>128319154.53299999</v>
      </c>
      <c r="P23" s="3">
        <f t="shared" si="10"/>
        <v>94545553.0599144</v>
      </c>
      <c r="Q23" s="27">
        <f t="shared" si="11"/>
        <v>33773601.4730856</v>
      </c>
      <c r="S23" s="26">
        <v>0.4</v>
      </c>
      <c r="T23" s="3">
        <f t="shared" si="12"/>
        <v>274788623.88000005</v>
      </c>
      <c r="U23" s="6">
        <v>0.5</v>
      </c>
      <c r="V23" s="32">
        <f t="shared" si="13"/>
        <v>137394311.94000003</v>
      </c>
      <c r="W23" s="3">
        <f t="shared" si="13"/>
        <v>557193404.2950001</v>
      </c>
      <c r="X23" s="37">
        <f t="shared" si="13"/>
        <v>145010468.475</v>
      </c>
      <c r="Y23" s="37">
        <f t="shared" si="13"/>
        <v>103987829.35690379</v>
      </c>
      <c r="Z23" s="38">
        <f t="shared" si="13"/>
        <v>41022639.118096195</v>
      </c>
      <c r="AA23" s="64">
        <v>2970760</v>
      </c>
      <c r="AB23" s="64">
        <f t="shared" si="14"/>
        <v>38051879.118096195</v>
      </c>
    </row>
    <row r="24" spans="1:28" ht="15">
      <c r="A24" s="26">
        <v>0.5</v>
      </c>
      <c r="B24" s="3">
        <f t="shared" si="2"/>
        <v>37764856.88</v>
      </c>
      <c r="C24" s="6">
        <v>0.5</v>
      </c>
      <c r="D24" s="50">
        <f t="shared" si="3"/>
        <v>18882428.44</v>
      </c>
      <c r="E24" s="3">
        <f t="shared" si="4"/>
        <v>58232656.51</v>
      </c>
      <c r="F24" s="37">
        <f t="shared" si="5"/>
        <v>20467799.630000003</v>
      </c>
      <c r="G24" s="37">
        <f t="shared" si="0"/>
        <v>11578634.250691</v>
      </c>
      <c r="H24" s="38">
        <f t="shared" si="1"/>
        <v>8889165.379309002</v>
      </c>
      <c r="J24" s="26">
        <v>0.5</v>
      </c>
      <c r="K24" s="3">
        <f t="shared" si="6"/>
        <v>305720922.97</v>
      </c>
      <c r="L24" s="6">
        <v>0.5</v>
      </c>
      <c r="M24" s="50">
        <f t="shared" si="7"/>
        <v>152860461.485</v>
      </c>
      <c r="N24" s="3">
        <f t="shared" si="8"/>
        <v>464612169.8000001</v>
      </c>
      <c r="O24" s="3">
        <f t="shared" si="9"/>
        <v>158891246.83000004</v>
      </c>
      <c r="P24" s="3">
        <f t="shared" si="10"/>
        <v>117071070.66434403</v>
      </c>
      <c r="Q24" s="27">
        <f t="shared" si="11"/>
        <v>41820176.16565601</v>
      </c>
      <c r="S24" s="26">
        <v>0.5</v>
      </c>
      <c r="T24" s="3">
        <f t="shared" si="12"/>
        <v>343485779.85</v>
      </c>
      <c r="U24" s="6">
        <v>0.5</v>
      </c>
      <c r="V24" s="32">
        <f t="shared" si="13"/>
        <v>171742889.925</v>
      </c>
      <c r="W24" s="3">
        <f t="shared" si="13"/>
        <v>522844826.31000006</v>
      </c>
      <c r="X24" s="37">
        <f t="shared" si="13"/>
        <v>179359046.46000004</v>
      </c>
      <c r="Y24" s="37">
        <f t="shared" si="13"/>
        <v>128649704.91503502</v>
      </c>
      <c r="Z24" s="38">
        <f t="shared" si="13"/>
        <v>50709341.544965014</v>
      </c>
      <c r="AA24" s="64">
        <v>3593317</v>
      </c>
      <c r="AB24" s="64">
        <f t="shared" si="14"/>
        <v>47116024.544965014</v>
      </c>
    </row>
    <row r="25" spans="1:28" ht="15">
      <c r="A25" s="26">
        <v>0.6</v>
      </c>
      <c r="B25" s="3">
        <f t="shared" si="2"/>
        <v>45317828.256000005</v>
      </c>
      <c r="C25" s="6">
        <v>0.5</v>
      </c>
      <c r="D25" s="50">
        <f t="shared" si="3"/>
        <v>22658914.128000002</v>
      </c>
      <c r="E25" s="3">
        <f t="shared" si="4"/>
        <v>54456170.822</v>
      </c>
      <c r="F25" s="37">
        <f t="shared" si="5"/>
        <v>24244285.318000004</v>
      </c>
      <c r="G25" s="37">
        <f t="shared" si="0"/>
        <v>13714992.2043926</v>
      </c>
      <c r="H25" s="38">
        <f t="shared" si="1"/>
        <v>10529293.113607403</v>
      </c>
      <c r="J25" s="26">
        <v>0.6</v>
      </c>
      <c r="K25" s="3">
        <f t="shared" si="6"/>
        <v>366865107.564</v>
      </c>
      <c r="L25" s="6">
        <v>0.5</v>
      </c>
      <c r="M25" s="50">
        <f t="shared" si="7"/>
        <v>183432553.782</v>
      </c>
      <c r="N25" s="3">
        <f t="shared" si="8"/>
        <v>434040077.50300014</v>
      </c>
      <c r="O25" s="3">
        <f t="shared" si="9"/>
        <v>189463339.12699997</v>
      </c>
      <c r="P25" s="3">
        <f t="shared" si="10"/>
        <v>139596588.2687736</v>
      </c>
      <c r="Q25" s="27">
        <f t="shared" si="11"/>
        <v>49866750.85822639</v>
      </c>
      <c r="S25" s="26">
        <v>0.6</v>
      </c>
      <c r="T25" s="3">
        <f t="shared" si="12"/>
        <v>412182935.82</v>
      </c>
      <c r="U25" s="6">
        <v>0.5</v>
      </c>
      <c r="V25" s="32">
        <f t="shared" si="13"/>
        <v>206091467.91</v>
      </c>
      <c r="W25" s="3">
        <f t="shared" si="13"/>
        <v>488496248.32500017</v>
      </c>
      <c r="X25" s="37">
        <f t="shared" si="13"/>
        <v>213707624.445</v>
      </c>
      <c r="Y25" s="37">
        <f t="shared" si="13"/>
        <v>153311580.4731662</v>
      </c>
      <c r="Z25" s="38">
        <f t="shared" si="13"/>
        <v>60396043.971833795</v>
      </c>
      <c r="AA25" s="64">
        <v>4188688</v>
      </c>
      <c r="AB25" s="64">
        <f t="shared" si="14"/>
        <v>56207355.971833795</v>
      </c>
    </row>
    <row r="26" spans="1:28" ht="15">
      <c r="A26" s="26">
        <v>0.7</v>
      </c>
      <c r="B26" s="3">
        <f t="shared" si="2"/>
        <v>52870799.632</v>
      </c>
      <c r="C26" s="6">
        <v>0.5</v>
      </c>
      <c r="D26" s="50">
        <f t="shared" si="3"/>
        <v>26435399.816</v>
      </c>
      <c r="E26" s="3">
        <f t="shared" si="4"/>
        <v>50679685.134</v>
      </c>
      <c r="F26" s="37">
        <f t="shared" si="5"/>
        <v>28020771.005999997</v>
      </c>
      <c r="G26" s="37">
        <f t="shared" si="0"/>
        <v>15851350.158094198</v>
      </c>
      <c r="H26" s="38">
        <f t="shared" si="1"/>
        <v>12169420.8479058</v>
      </c>
      <c r="J26" s="26">
        <v>0.7</v>
      </c>
      <c r="K26" s="3">
        <f t="shared" si="6"/>
        <v>428009292.158</v>
      </c>
      <c r="L26" s="6">
        <v>0.5</v>
      </c>
      <c r="M26" s="50">
        <f t="shared" si="7"/>
        <v>214004646.079</v>
      </c>
      <c r="N26" s="3">
        <f t="shared" si="8"/>
        <v>403467985.2060001</v>
      </c>
      <c r="O26" s="3">
        <f t="shared" si="9"/>
        <v>220035431.42400002</v>
      </c>
      <c r="P26" s="3">
        <f t="shared" si="10"/>
        <v>162122105.87320322</v>
      </c>
      <c r="Q26" s="27">
        <f t="shared" si="11"/>
        <v>57913325.55079681</v>
      </c>
      <c r="S26" s="26">
        <v>0.7</v>
      </c>
      <c r="T26" s="3">
        <f t="shared" si="12"/>
        <v>480880091.78999996</v>
      </c>
      <c r="U26" s="6">
        <v>0.5</v>
      </c>
      <c r="V26" s="32">
        <f t="shared" si="13"/>
        <v>240440045.89499998</v>
      </c>
      <c r="W26" s="3">
        <f t="shared" si="13"/>
        <v>454147670.3400001</v>
      </c>
      <c r="X26" s="37">
        <f t="shared" si="13"/>
        <v>248056202.43</v>
      </c>
      <c r="Y26" s="37">
        <f t="shared" si="13"/>
        <v>177973456.03129742</v>
      </c>
      <c r="Z26" s="38">
        <f t="shared" si="13"/>
        <v>70082746.3987026</v>
      </c>
      <c r="AA26" s="64">
        <v>4758616</v>
      </c>
      <c r="AB26" s="64">
        <f t="shared" si="14"/>
        <v>65324130.39870261</v>
      </c>
    </row>
    <row r="27" spans="1:28" ht="15">
      <c r="A27" s="26">
        <v>0.8</v>
      </c>
      <c r="B27" s="3">
        <f t="shared" si="2"/>
        <v>60423771.00800001</v>
      </c>
      <c r="C27" s="6">
        <v>0.5</v>
      </c>
      <c r="D27" s="50">
        <f t="shared" si="3"/>
        <v>30211885.504000004</v>
      </c>
      <c r="E27" s="3">
        <f t="shared" si="4"/>
        <v>46903199.445999995</v>
      </c>
      <c r="F27" s="37">
        <f t="shared" si="5"/>
        <v>31797256.694000006</v>
      </c>
      <c r="G27" s="37">
        <f t="shared" si="0"/>
        <v>17987708.1117958</v>
      </c>
      <c r="H27" s="38">
        <f t="shared" si="1"/>
        <v>13809548.582204202</v>
      </c>
      <c r="J27" s="26">
        <v>0.8</v>
      </c>
      <c r="K27" s="3">
        <f t="shared" si="6"/>
        <v>489153476.7520001</v>
      </c>
      <c r="L27" s="6">
        <v>0.5</v>
      </c>
      <c r="M27" s="50">
        <f t="shared" si="7"/>
        <v>244576738.37600005</v>
      </c>
      <c r="N27" s="3">
        <f t="shared" si="8"/>
        <v>372895892.90900004</v>
      </c>
      <c r="O27" s="3">
        <f t="shared" si="9"/>
        <v>250607523.72100008</v>
      </c>
      <c r="P27" s="3">
        <f t="shared" si="10"/>
        <v>184647623.47763285</v>
      </c>
      <c r="Q27" s="27">
        <f t="shared" si="11"/>
        <v>65959900.24336722</v>
      </c>
      <c r="S27" s="26">
        <v>0.8</v>
      </c>
      <c r="T27" s="3">
        <f t="shared" si="12"/>
        <v>549577247.7600001</v>
      </c>
      <c r="U27" s="6">
        <v>0.5</v>
      </c>
      <c r="V27" s="32">
        <f t="shared" si="13"/>
        <v>274788623.88000005</v>
      </c>
      <c r="W27" s="3">
        <f t="shared" si="13"/>
        <v>419799092.355</v>
      </c>
      <c r="X27" s="37">
        <f t="shared" si="13"/>
        <v>282404780.4150001</v>
      </c>
      <c r="Y27" s="37">
        <f t="shared" si="13"/>
        <v>202635331.58942866</v>
      </c>
      <c r="Z27" s="38">
        <f t="shared" si="13"/>
        <v>79769448.82557142</v>
      </c>
      <c r="AA27" s="64">
        <v>5304696</v>
      </c>
      <c r="AB27" s="64">
        <f t="shared" si="14"/>
        <v>74464752.82557142</v>
      </c>
    </row>
    <row r="28" spans="1:28" ht="15">
      <c r="A28" s="26">
        <v>0.9</v>
      </c>
      <c r="B28" s="3">
        <f t="shared" si="2"/>
        <v>67976742.384</v>
      </c>
      <c r="C28" s="6">
        <v>0.5</v>
      </c>
      <c r="D28" s="50">
        <f t="shared" si="3"/>
        <v>33988371.192</v>
      </c>
      <c r="E28" s="3">
        <f t="shared" si="4"/>
        <v>43126713.758</v>
      </c>
      <c r="F28" s="37">
        <f t="shared" si="5"/>
        <v>35573742.382</v>
      </c>
      <c r="G28" s="37">
        <f t="shared" si="0"/>
        <v>20124066.0654974</v>
      </c>
      <c r="H28" s="38">
        <f t="shared" si="1"/>
        <v>15449676.3165026</v>
      </c>
      <c r="J28" s="26">
        <v>0.9</v>
      </c>
      <c r="K28" s="3">
        <f t="shared" si="6"/>
        <v>550297661.3460001</v>
      </c>
      <c r="L28" s="6">
        <v>0.5</v>
      </c>
      <c r="M28" s="50">
        <f t="shared" si="7"/>
        <v>275148830.67300004</v>
      </c>
      <c r="N28" s="3">
        <f t="shared" si="8"/>
        <v>342323800.61200005</v>
      </c>
      <c r="O28" s="3">
        <f t="shared" si="9"/>
        <v>281179616.01800007</v>
      </c>
      <c r="P28" s="3">
        <f t="shared" si="10"/>
        <v>207173141.08206245</v>
      </c>
      <c r="Q28" s="27">
        <f t="shared" si="11"/>
        <v>74006474.93593761</v>
      </c>
      <c r="S28" s="26">
        <v>0.9</v>
      </c>
      <c r="T28" s="3">
        <f t="shared" si="12"/>
        <v>618274403.73</v>
      </c>
      <c r="U28" s="6">
        <v>0.5</v>
      </c>
      <c r="V28" s="32">
        <f t="shared" si="13"/>
        <v>309137201.865</v>
      </c>
      <c r="W28" s="3">
        <f t="shared" si="13"/>
        <v>385450514.37000006</v>
      </c>
      <c r="X28" s="37">
        <f t="shared" si="13"/>
        <v>316753358.4000001</v>
      </c>
      <c r="Y28" s="37">
        <f t="shared" si="13"/>
        <v>227297207.14755985</v>
      </c>
      <c r="Z28" s="38">
        <f t="shared" si="13"/>
        <v>89456151.25244021</v>
      </c>
      <c r="AA28" s="64">
        <v>5828396</v>
      </c>
      <c r="AB28" s="64">
        <f t="shared" si="14"/>
        <v>83627755.25244021</v>
      </c>
    </row>
    <row r="29" spans="1:28" ht="15.75" thickBot="1">
      <c r="A29" s="28">
        <v>1</v>
      </c>
      <c r="B29" s="29">
        <f t="shared" si="2"/>
        <v>75529713.76</v>
      </c>
      <c r="C29" s="30">
        <v>0.5</v>
      </c>
      <c r="D29" s="51">
        <f t="shared" si="3"/>
        <v>37764856.88</v>
      </c>
      <c r="E29" s="29">
        <f t="shared" si="4"/>
        <v>39350228.07</v>
      </c>
      <c r="F29" s="41">
        <f t="shared" si="5"/>
        <v>39350228.07</v>
      </c>
      <c r="G29" s="41">
        <f t="shared" si="0"/>
        <v>22260424.019199</v>
      </c>
      <c r="H29" s="42">
        <f t="shared" si="1"/>
        <v>17089804.050801</v>
      </c>
      <c r="J29" s="28">
        <v>1</v>
      </c>
      <c r="K29" s="29">
        <f t="shared" si="6"/>
        <v>611441845.94</v>
      </c>
      <c r="L29" s="30">
        <v>0.5</v>
      </c>
      <c r="M29" s="51">
        <f t="shared" si="7"/>
        <v>305720922.97</v>
      </c>
      <c r="N29" s="29">
        <f t="shared" si="8"/>
        <v>311751708.31500006</v>
      </c>
      <c r="O29" s="29">
        <f t="shared" si="9"/>
        <v>311751708.31500006</v>
      </c>
      <c r="P29" s="29">
        <f t="shared" si="10"/>
        <v>229698658.68649206</v>
      </c>
      <c r="Q29" s="49">
        <f t="shared" si="11"/>
        <v>82053049.62850802</v>
      </c>
      <c r="S29" s="28">
        <v>1</v>
      </c>
      <c r="T29" s="29">
        <f t="shared" si="12"/>
        <v>686971559.7</v>
      </c>
      <c r="U29" s="30">
        <v>0.5</v>
      </c>
      <c r="V29" s="33">
        <f t="shared" si="13"/>
        <v>343485779.85</v>
      </c>
      <c r="W29" s="29">
        <f t="shared" si="13"/>
        <v>351101936.38500005</v>
      </c>
      <c r="X29" s="41">
        <f t="shared" si="13"/>
        <v>351101936.38500005</v>
      </c>
      <c r="Y29" s="41">
        <f t="shared" si="13"/>
        <v>251959082.70569104</v>
      </c>
      <c r="Z29" s="42">
        <f t="shared" si="13"/>
        <v>99142853.67930901</v>
      </c>
      <c r="AA29" s="65">
        <v>6331063</v>
      </c>
      <c r="AB29" s="65">
        <f t="shared" si="14"/>
        <v>92811790.67930901</v>
      </c>
    </row>
    <row r="30" ht="15">
      <c r="D30" s="1"/>
    </row>
  </sheetData>
  <sheetProtection/>
  <mergeCells count="5">
    <mergeCell ref="A4:C4"/>
    <mergeCell ref="A9:H10"/>
    <mergeCell ref="J9:Q10"/>
    <mergeCell ref="S9:Z10"/>
    <mergeCell ref="AA9:AA16"/>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D6"/>
  <sheetViews>
    <sheetView zoomScale="80" zoomScaleNormal="80" zoomScalePageLayoutView="0" workbookViewId="0" topLeftCell="A1">
      <pane ySplit="6" topLeftCell="A35" activePane="bottomLeft" state="frozen"/>
      <selection pane="topLeft" activeCell="A1" sqref="A1"/>
      <selection pane="bottomLeft" activeCell="A6" sqref="A6"/>
    </sheetView>
  </sheetViews>
  <sheetFormatPr defaultColWidth="9.140625" defaultRowHeight="15"/>
  <cols>
    <col min="1" max="1" width="166.421875" style="0" customWidth="1"/>
  </cols>
  <sheetData>
    <row r="1" spans="1:4" ht="15">
      <c r="A1" s="10"/>
      <c r="B1" s="10"/>
      <c r="C1" s="10"/>
      <c r="D1" s="10"/>
    </row>
    <row r="2" spans="1:4" ht="15">
      <c r="A2" s="10"/>
      <c r="B2" s="10"/>
      <c r="C2" s="10"/>
      <c r="D2" s="10"/>
    </row>
    <row r="3" spans="1:4" ht="15.75" thickBot="1">
      <c r="A3" s="10"/>
      <c r="B3" s="10"/>
      <c r="C3" s="10"/>
      <c r="D3" s="10"/>
    </row>
    <row r="4" ht="300">
      <c r="A4" s="59" t="s">
        <v>65</v>
      </c>
    </row>
    <row r="5" ht="225">
      <c r="A5" s="60" t="s">
        <v>64</v>
      </c>
    </row>
    <row r="6" ht="75.75" thickBot="1">
      <c r="A6" s="61" t="s">
        <v>63</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B1">
      <selection activeCell="S16" sqref="S16"/>
    </sheetView>
  </sheetViews>
  <sheetFormatPr defaultColWidth="9.140625" defaultRowHeight="15"/>
  <sheetData/>
  <sheetProtection/>
  <printOptions/>
  <pageMargins left="0.7" right="0.7" top="0.75" bottom="0.75" header="0.3" footer="0.3"/>
  <pageSetup horizontalDpi="600" verticalDpi="600" orientation="portrait" r:id="rId4"/>
  <drawing r:id="rId3"/>
  <legacyDrawing r:id="rId2"/>
  <oleObjects>
    <oleObject progId="Word.Document.8" shapeId="4246156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Stromsdorfer, Grant (HCA)</dc:creator>
  <cp:keywords/>
  <dc:description/>
  <cp:lastModifiedBy>Anjelica Armendariz</cp:lastModifiedBy>
  <cp:lastPrinted>2017-01-26T17:15:05Z</cp:lastPrinted>
  <dcterms:created xsi:type="dcterms:W3CDTF">2016-12-13T16:16:06Z</dcterms:created>
  <dcterms:modified xsi:type="dcterms:W3CDTF">2017-01-26T17:18:58Z</dcterms:modified>
  <cp:category/>
  <cp:version/>
  <cp:contentType/>
  <cp:contentStatus/>
</cp:coreProperties>
</file>